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/>
  <mc:AlternateContent xmlns:mc="http://schemas.openxmlformats.org/markup-compatibility/2006">
    <mc:Choice Requires="x15">
      <x15ac:absPath xmlns:x15ac="http://schemas.microsoft.com/office/spreadsheetml/2010/11/ac" url="D:\E 2020.03.13\Gmina Sulmierzyce\† przetarg\"/>
    </mc:Choice>
  </mc:AlternateContent>
  <xr:revisionPtr revIDLastSave="0" documentId="13_ncr:1_{D235EC58-DF0F-4AD0-9A7F-43D47F91AE3C}" xr6:coauthVersionLast="47" xr6:coauthVersionMax="47" xr10:uidLastSave="{00000000-0000-0000-0000-000000000000}"/>
  <bookViews>
    <workbookView xWindow="-108" yWindow="-108" windowWidth="23256" windowHeight="12576" tabRatio="211" xr2:uid="{00000000-000D-0000-FFFF-FFFF00000000}"/>
  </bookViews>
  <sheets>
    <sheet name="Arkusz1" sheetId="1" r:id="rId1"/>
  </sheets>
  <definedNames>
    <definedName name="_xlnm._FilterDatabase" localSheetId="0" hidden="1">Arkusz1!$A$10:$Y$21</definedName>
  </definedNames>
  <calcPr calcId="181029"/>
</workbook>
</file>

<file path=xl/calcChain.xml><?xml version="1.0" encoding="utf-8"?>
<calcChain xmlns="http://schemas.openxmlformats.org/spreadsheetml/2006/main">
  <c r="W19" i="1" l="1"/>
  <c r="W18" i="1"/>
  <c r="V18" i="1"/>
  <c r="V19" i="1"/>
  <c r="V17" i="1" l="1"/>
  <c r="K19" i="1" l="1"/>
  <c r="K18" i="1"/>
  <c r="V14" i="1"/>
  <c r="W14" i="1" s="1"/>
  <c r="V15" i="1"/>
  <c r="W15" i="1" s="1"/>
  <c r="V16" i="1"/>
  <c r="W16" i="1" s="1"/>
  <c r="W17" i="1"/>
  <c r="V12" i="1"/>
  <c r="W12" i="1" s="1"/>
  <c r="V13" i="1"/>
  <c r="W13" i="1" s="1"/>
  <c r="V11" i="1"/>
  <c r="W11" i="1" s="1"/>
  <c r="K16" i="1"/>
  <c r="K14" i="1"/>
  <c r="K12" i="1"/>
  <c r="K13" i="1"/>
  <c r="K15" i="1"/>
  <c r="K17" i="1"/>
  <c r="K11" i="1"/>
  <c r="Y18" i="1" l="1"/>
  <c r="Z18" i="1" s="1"/>
  <c r="Y16" i="1"/>
  <c r="Z16" i="1" s="1"/>
  <c r="Y14" i="1"/>
  <c r="Z14" i="1" s="1"/>
  <c r="Y19" i="1"/>
  <c r="Z19" i="1" s="1"/>
  <c r="Y17" i="1"/>
  <c r="Z17" i="1" s="1"/>
  <c r="Y15" i="1" l="1"/>
  <c r="Z15" i="1" s="1"/>
  <c r="Y11" i="1" l="1"/>
  <c r="Z11" i="1" s="1"/>
  <c r="Y13" i="1"/>
  <c r="Z13" i="1" s="1"/>
  <c r="Y12" i="1" l="1"/>
  <c r="Z12" i="1" s="1"/>
  <c r="Y20" i="1" l="1"/>
  <c r="Z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User4</author>
  </authors>
  <commentList>
    <comment ref="I3" authorId="0" shapeId="0" xr:uid="{7936E2DD-8123-4143-912B-422390D92ADA}">
      <text>
        <r>
          <rPr>
            <b/>
            <sz val="9"/>
            <color indexed="81"/>
            <rFont val="Tahoma"/>
            <family val="2"/>
            <charset val="238"/>
          </rPr>
          <t>User4:</t>
        </r>
        <r>
          <rPr>
            <sz val="9"/>
            <color indexed="81"/>
            <rFont val="Tahoma"/>
            <family val="2"/>
            <charset val="238"/>
          </rPr>
          <t xml:space="preserve">
Jedna cena dla wszystkich grup taryfowych z wyjątkiem grupy G.</t>
        </r>
      </text>
    </comment>
    <comment ref="R11" authorId="0" shapeId="0" xr:uid="{22B9AC3B-B099-41ED-BD8B-82C19C2D9DE9}">
      <text>
        <r>
          <rPr>
            <b/>
            <sz val="9"/>
            <color indexed="81"/>
            <rFont val="Tahoma"/>
            <family val="2"/>
            <charset val="238"/>
          </rPr>
          <t>User4:</t>
        </r>
        <r>
          <rPr>
            <sz val="9"/>
            <color indexed="81"/>
            <rFont val="Tahoma"/>
            <family val="2"/>
            <charset val="238"/>
          </rPr>
          <t xml:space="preserve">
cykl rozliczenia dwumiesięczny</t>
        </r>
      </text>
    </comment>
    <comment ref="R12" authorId="0" shapeId="0" xr:uid="{6082AF2D-8F3D-41C3-9F7C-1518DF317AE7}">
      <text>
        <r>
          <rPr>
            <b/>
            <sz val="9"/>
            <color indexed="81"/>
            <rFont val="Tahoma"/>
            <family val="2"/>
            <charset val="238"/>
          </rPr>
          <t>User4:</t>
        </r>
        <r>
          <rPr>
            <sz val="9"/>
            <color indexed="81"/>
            <rFont val="Tahoma"/>
            <family val="2"/>
            <charset val="238"/>
          </rPr>
          <t xml:space="preserve">
cykl rozliczenia dwumiesięczny</t>
        </r>
      </text>
    </comment>
    <comment ref="R13" authorId="0" shapeId="0" xr:uid="{9CEFA2CC-C743-460C-9839-CF7F7E11666E}">
      <text>
        <r>
          <rPr>
            <b/>
            <sz val="9"/>
            <color indexed="81"/>
            <rFont val="Tahoma"/>
            <family val="2"/>
            <charset val="238"/>
          </rPr>
          <t>User4:</t>
        </r>
        <r>
          <rPr>
            <sz val="9"/>
            <color indexed="81"/>
            <rFont val="Tahoma"/>
            <family val="2"/>
            <charset val="238"/>
          </rPr>
          <t xml:space="preserve">
cykl rozliczenia miesięczny</t>
        </r>
      </text>
    </comment>
    <comment ref="R14" authorId="0" shapeId="0" xr:uid="{06A9AE31-3D0B-4AEC-8D1F-3A6AF8327496}">
      <text>
        <r>
          <rPr>
            <b/>
            <sz val="9"/>
            <color indexed="81"/>
            <rFont val="Tahoma"/>
            <family val="2"/>
            <charset val="238"/>
          </rPr>
          <t>User4:</t>
        </r>
        <r>
          <rPr>
            <sz val="9"/>
            <color indexed="81"/>
            <rFont val="Tahoma"/>
            <family val="2"/>
            <charset val="238"/>
          </rPr>
          <t xml:space="preserve">
cykl rozliczenia dwumiesięczny</t>
        </r>
      </text>
    </comment>
    <comment ref="R15" authorId="0" shapeId="0" xr:uid="{E84D60B3-1050-43B6-A5AE-94A7E863FACF}">
      <text>
        <r>
          <rPr>
            <b/>
            <sz val="9"/>
            <color indexed="81"/>
            <rFont val="Tahoma"/>
            <family val="2"/>
            <charset val="238"/>
          </rPr>
          <t>User4:</t>
        </r>
        <r>
          <rPr>
            <sz val="9"/>
            <color indexed="81"/>
            <rFont val="Tahoma"/>
            <family val="2"/>
            <charset val="238"/>
          </rPr>
          <t xml:space="preserve">
cykl rozliczenia miesięczny</t>
        </r>
      </text>
    </comment>
    <comment ref="R16" authorId="0" shapeId="0" xr:uid="{D40A6DF9-1232-4A36-9AC0-8D2705B7A3FC}">
      <text>
        <r>
          <rPr>
            <b/>
            <sz val="9"/>
            <color indexed="81"/>
            <rFont val="Tahoma"/>
            <family val="2"/>
            <charset val="238"/>
          </rPr>
          <t>User4:</t>
        </r>
        <r>
          <rPr>
            <sz val="9"/>
            <color indexed="81"/>
            <rFont val="Tahoma"/>
            <family val="2"/>
            <charset val="238"/>
          </rPr>
          <t xml:space="preserve">
cykl rozliczenia dwumiesięczny</t>
        </r>
      </text>
    </comment>
    <comment ref="Q17" authorId="0" shapeId="0" xr:uid="{4113B3D5-D2A7-4519-AD3E-2706E77BA9D1}">
      <text>
        <r>
          <rPr>
            <b/>
            <sz val="9"/>
            <color indexed="81"/>
            <rFont val="Tahoma"/>
            <family val="2"/>
            <charset val="238"/>
          </rPr>
          <t>User4:</t>
        </r>
        <r>
          <rPr>
            <sz val="9"/>
            <color indexed="81"/>
            <rFont val="Tahoma"/>
            <family val="2"/>
            <charset val="238"/>
          </rPr>
          <t xml:space="preserve">
nN</t>
        </r>
      </text>
    </comment>
    <comment ref="D18" authorId="0" shapeId="0" xr:uid="{FD79E6A1-C111-4186-8561-CAE4159AF168}">
      <text>
        <r>
          <rPr>
            <b/>
            <sz val="9"/>
            <color indexed="81"/>
            <rFont val="Tahoma"/>
            <family val="2"/>
            <charset val="238"/>
          </rPr>
          <t>User4:</t>
        </r>
        <r>
          <rPr>
            <sz val="9"/>
            <color indexed="81"/>
            <rFont val="Tahoma"/>
            <family val="2"/>
            <charset val="238"/>
          </rPr>
          <t xml:space="preserve">
liczba punktów poboru</t>
        </r>
      </text>
    </comment>
    <comment ref="P18" authorId="0" shapeId="0" xr:uid="{241EF0CB-E885-440D-B614-7BD689124E32}">
      <text>
        <r>
          <rPr>
            <b/>
            <sz val="9"/>
            <color indexed="81"/>
            <rFont val="Tahoma"/>
            <family val="2"/>
            <charset val="238"/>
          </rPr>
          <t>User4:</t>
        </r>
        <r>
          <rPr>
            <sz val="9"/>
            <color indexed="81"/>
            <rFont val="Tahoma"/>
            <family val="2"/>
            <charset val="238"/>
          </rPr>
          <t xml:space="preserve">
układ 1-fazowy</t>
        </r>
      </text>
    </comment>
    <comment ref="Q18" authorId="0" shapeId="0" xr:uid="{B837EB28-CC03-4AC5-A6DE-B43EA04B68F4}">
      <text>
        <r>
          <rPr>
            <b/>
            <sz val="9"/>
            <color indexed="81"/>
            <rFont val="Tahoma"/>
            <family val="2"/>
            <charset val="238"/>
          </rPr>
          <t>User4:</t>
        </r>
        <r>
          <rPr>
            <sz val="9"/>
            <color indexed="81"/>
            <rFont val="Tahoma"/>
            <family val="2"/>
            <charset val="238"/>
          </rPr>
          <t xml:space="preserve">
roczne zużycie poniżej 500 kWh </t>
        </r>
      </text>
    </comment>
    <comment ref="R18" authorId="0" shapeId="0" xr:uid="{BBE2FD21-144C-4D31-92DD-3BFD7902ED81}">
      <text>
        <r>
          <rPr>
            <b/>
            <sz val="9"/>
            <color indexed="81"/>
            <rFont val="Tahoma"/>
            <family val="2"/>
            <charset val="238"/>
          </rPr>
          <t>User4:</t>
        </r>
        <r>
          <rPr>
            <sz val="9"/>
            <color indexed="81"/>
            <rFont val="Tahoma"/>
            <family val="2"/>
            <charset val="238"/>
          </rPr>
          <t xml:space="preserve">
cykl rozliczenia dwumiesięczny</t>
        </r>
      </text>
    </comment>
    <comment ref="U18" authorId="0" shapeId="0" xr:uid="{25E8594B-7A1C-4288-96A2-5B709672C191}">
      <text>
        <r>
          <rPr>
            <b/>
            <sz val="9"/>
            <color indexed="81"/>
            <rFont val="Tahoma"/>
            <family val="2"/>
            <charset val="238"/>
          </rPr>
          <t>User4:</t>
        </r>
        <r>
          <rPr>
            <sz val="9"/>
            <color indexed="81"/>
            <rFont val="Tahoma"/>
            <family val="2"/>
            <charset val="238"/>
          </rPr>
          <t xml:space="preserve">
szacowane roczne zużycie w przedziale 0–499 kWh</t>
        </r>
      </text>
    </comment>
    <comment ref="D19" authorId="0" shapeId="0" xr:uid="{D49B1696-8FC1-4A16-ABD7-818F4C7A183E}">
      <text>
        <r>
          <rPr>
            <b/>
            <sz val="9"/>
            <color indexed="81"/>
            <rFont val="Tahoma"/>
            <family val="2"/>
            <charset val="238"/>
          </rPr>
          <t>User4:</t>
        </r>
        <r>
          <rPr>
            <sz val="9"/>
            <color indexed="81"/>
            <rFont val="Tahoma"/>
            <family val="2"/>
            <charset val="238"/>
          </rPr>
          <t xml:space="preserve">
liczba punktów poboru</t>
        </r>
      </text>
    </comment>
    <comment ref="P19" authorId="0" shapeId="0" xr:uid="{9F0347DA-23B6-4DD3-BD71-A64424865A45}">
      <text>
        <r>
          <rPr>
            <b/>
            <sz val="9"/>
            <color indexed="81"/>
            <rFont val="Tahoma"/>
            <family val="2"/>
            <charset val="238"/>
          </rPr>
          <t>User4:</t>
        </r>
        <r>
          <rPr>
            <sz val="9"/>
            <color indexed="81"/>
            <rFont val="Tahoma"/>
            <family val="2"/>
            <charset val="238"/>
          </rPr>
          <t xml:space="preserve">
układ 3-fazowy</t>
        </r>
      </text>
    </comment>
    <comment ref="Q19" authorId="0" shapeId="0" xr:uid="{6FBB25A9-31CE-492F-832B-E1E9984F8CAA}">
      <text>
        <r>
          <rPr>
            <b/>
            <sz val="9"/>
            <color indexed="81"/>
            <rFont val="Tahoma"/>
            <family val="2"/>
            <charset val="238"/>
          </rPr>
          <t>User4:</t>
        </r>
        <r>
          <rPr>
            <sz val="9"/>
            <color indexed="81"/>
            <rFont val="Tahoma"/>
            <family val="2"/>
            <charset val="238"/>
          </rPr>
          <t xml:space="preserve">
roczne zużycie powyżej 1200 kWh </t>
        </r>
      </text>
    </comment>
    <comment ref="R19" authorId="0" shapeId="0" xr:uid="{6BBFD183-5D32-4835-91AD-9035CD8AEB20}">
      <text>
        <r>
          <rPr>
            <b/>
            <sz val="9"/>
            <color indexed="81"/>
            <rFont val="Tahoma"/>
            <family val="2"/>
            <charset val="238"/>
          </rPr>
          <t>User4:</t>
        </r>
        <r>
          <rPr>
            <sz val="9"/>
            <color indexed="81"/>
            <rFont val="Tahoma"/>
            <family val="2"/>
            <charset val="238"/>
          </rPr>
          <t xml:space="preserve">
cykl rozliczenia dwumiesięczny</t>
        </r>
      </text>
    </comment>
    <comment ref="U19" authorId="0" shapeId="0" xr:uid="{CD6BB6D4-54C2-4595-B752-1E5B636C2EC3}">
      <text>
        <r>
          <rPr>
            <b/>
            <sz val="9"/>
            <color indexed="81"/>
            <rFont val="Tahoma"/>
            <family val="2"/>
            <charset val="238"/>
          </rPr>
          <t>User4:</t>
        </r>
        <r>
          <rPr>
            <sz val="9"/>
            <color indexed="81"/>
            <rFont val="Tahoma"/>
            <family val="2"/>
            <charset val="238"/>
          </rPr>
          <t xml:space="preserve">
szacowane roczne zużycie w przedziale 1201–2800 kWh</t>
        </r>
      </text>
    </comment>
  </commentList>
</comments>
</file>

<file path=xl/sharedStrings.xml><?xml version="1.0" encoding="utf-8"?>
<sst xmlns="http://schemas.openxmlformats.org/spreadsheetml/2006/main" count="52" uniqueCount="38">
  <si>
    <t>Grupa taryfowa</t>
  </si>
  <si>
    <t>Składnik zmienny stawki sieciowej (zł/kWh)</t>
  </si>
  <si>
    <t>Łącznie</t>
  </si>
  <si>
    <t>C11</t>
  </si>
  <si>
    <t>C12a</t>
  </si>
  <si>
    <t>G11</t>
  </si>
  <si>
    <t>C11o</t>
  </si>
  <si>
    <t>Liczba 
miesięcy</t>
  </si>
  <si>
    <t>SUMA:</t>
  </si>
  <si>
    <t>Liczba punktów poboru</t>
  </si>
  <si>
    <r>
      <t xml:space="preserve">Suma kosztów 
energii czynnej
</t>
    </r>
    <r>
      <rPr>
        <sz val="8"/>
        <rFont val="Calibri"/>
        <family val="2"/>
        <charset val="238"/>
        <scheme val="minor"/>
      </rPr>
      <t xml:space="preserve">
(kol. 6 + kol. 7 
+ kol. 8) × kol. 9
(zaokrąglenie do 
2 miejsc po przecinku)</t>
    </r>
  </si>
  <si>
    <t>Koszt zakupu energii elektrycznej (netto)</t>
  </si>
  <si>
    <t>Szacowane zużycie w strefach
[kWh]</t>
  </si>
  <si>
    <r>
      <t xml:space="preserve">Cena jednostkowa za energię czynną [zł/kWh]
</t>
    </r>
    <r>
      <rPr>
        <sz val="8"/>
        <rFont val="Calibri"/>
        <family val="2"/>
        <charset val="238"/>
        <scheme val="minor"/>
      </rPr>
      <t>(z dokładnością do 4 miejsc po przecinku)</t>
    </r>
  </si>
  <si>
    <t>Stawka jakościowa [zł/kWh]</t>
  </si>
  <si>
    <t>Starka opłaty OZE [zł/kWh]</t>
  </si>
  <si>
    <t>Stawka opłaty kogeneracyjnej
[zł/kWh]</t>
  </si>
  <si>
    <r>
      <t xml:space="preserve">Łączne koszty zakupu energii oraz usługi dystrybucji (netto)
bez podatku VAT
</t>
    </r>
    <r>
      <rPr>
        <sz val="8"/>
        <rFont val="Calibri"/>
        <family val="2"/>
        <charset val="238"/>
        <scheme val="minor"/>
      </rPr>
      <t xml:space="preserve">
kol. 11 + kol. 23</t>
    </r>
  </si>
  <si>
    <r>
      <t xml:space="preserve">Moc 
umowna 
[kW]*
</t>
    </r>
    <r>
      <rPr>
        <b/>
        <sz val="7"/>
        <rFont val="Calibri"/>
        <family val="2"/>
        <charset val="238"/>
        <scheme val="minor"/>
      </rPr>
      <t xml:space="preserve">
</t>
    </r>
    <r>
      <rPr>
        <sz val="7"/>
        <rFont val="Calibri"/>
        <family val="2"/>
        <charset val="238"/>
        <scheme val="minor"/>
      </rPr>
      <t>*dla grup taryofwych Gxx:
Liczba punktów poboru</t>
    </r>
  </si>
  <si>
    <t>Szacowana ilość energii do opłaty mocowej
[kWh] **</t>
  </si>
  <si>
    <r>
      <t xml:space="preserve">Suma kosztów dystrybucji
</t>
    </r>
    <r>
      <rPr>
        <sz val="8"/>
        <rFont val="Calibri"/>
        <family val="2"/>
        <charset val="238"/>
        <scheme val="minor"/>
      </rPr>
      <t xml:space="preserve">
(kol. 12 + kol. 15 + kol. 19 + kol. 20) × kol. 6 
+ (kol. 13 + kol. 15 + kol. 19 + kol. 20) × kol. 7 
+ (kol. 14 + kol. 15 + kol. 19 + kol. 20) × kol. 8
+
(kol. 16 + kol. 17) 
× kol. 4 × kol. 5
+
kol. 18 × kol 3 × kol. 5
+
a) dla grup taryfowych Cxx
kol. 21 × kol. 22
lub
b) dla grup taryfowych Gxx
kol. 3 × kol. 5 × kol. 21
(zaokrąglenie do 
2 miejsc po przecinku)</t>
    </r>
  </si>
  <si>
    <t>Koszt usługi dystrybucji (netto) ***</t>
  </si>
  <si>
    <t>*** Rozliczenia kosztów dystrybucji będą prowadzone zgodnie z taryfą OSD obowiązującą w okresie dostawy.</t>
  </si>
  <si>
    <t>** Zamawiający nie posiada szczegółowych informacji na temat wielkości zużycia energii w godzinach 7:00 – 22:00. W celu oszacowania kosztów, jakie Zamawiający poniesie z tytułu opłaty mocowej, dla punktów oświetlenia ulicznego przyjęto założenie, że w podanych godzinach występuje 20% zużycia, a w pozostałych obiektach 70%.</t>
  </si>
  <si>
    <r>
      <t xml:space="preserve">                                                                                                                                   </t>
    </r>
    <r>
      <rPr>
        <b/>
        <sz val="14"/>
        <rFont val="Calibri"/>
        <family val="2"/>
        <charset val="238"/>
        <scheme val="minor"/>
      </rPr>
      <t xml:space="preserve">FORMULARZ CENOWY    </t>
    </r>
    <r>
      <rPr>
        <sz val="10"/>
        <rFont val="Calibri"/>
        <family val="2"/>
        <charset val="238"/>
        <scheme val="minor"/>
      </rPr>
      <t xml:space="preserve">                                       </t>
    </r>
    <r>
      <rPr>
        <b/>
        <sz val="12"/>
        <rFont val="Calibri"/>
        <family val="2"/>
        <charset val="238"/>
        <scheme val="minor"/>
      </rPr>
      <t xml:space="preserve">          Załącznik nr 3 do SWZ</t>
    </r>
  </si>
  <si>
    <t>C23</t>
  </si>
  <si>
    <t>I strefa</t>
  </si>
  <si>
    <t>II strefa</t>
  </si>
  <si>
    <t>III strefa</t>
  </si>
  <si>
    <t>Rodzaj punktu poboru</t>
  </si>
  <si>
    <t>Oświetlenie uliczne</t>
  </si>
  <si>
    <t>Pozostałe obiekty</t>
  </si>
  <si>
    <r>
      <t xml:space="preserve">Łączne koszty zakupu energii oraz usługi dystrybucji (brutto)
z podatkiem VAT 23%
</t>
    </r>
    <r>
      <rPr>
        <sz val="8"/>
        <rFont val="Calibri"/>
        <family val="2"/>
        <charset val="238"/>
        <scheme val="minor"/>
      </rPr>
      <t xml:space="preserve">
kol. 24 × 1,23
(zaokrąglenie do 
2 miejsc po przecinku)</t>
    </r>
  </si>
  <si>
    <t>Stawka opłaty abonamentowej [zł/PPE/mc]</t>
  </si>
  <si>
    <r>
      <t xml:space="preserve">Składnik stały stawki sieciowej
</t>
    </r>
    <r>
      <rPr>
        <sz val="8"/>
        <rFont val="Calibri"/>
        <family val="2"/>
        <charset val="238"/>
        <scheme val="minor"/>
      </rPr>
      <t xml:space="preserve">
a) dla grup taryfowych Cxx:
</t>
    </r>
    <r>
      <rPr>
        <b/>
        <sz val="8"/>
        <rFont val="Calibri"/>
        <family val="2"/>
        <charset val="238"/>
        <scheme val="minor"/>
      </rPr>
      <t>[zł/kW/mc]</t>
    </r>
    <r>
      <rPr>
        <sz val="8"/>
        <rFont val="Calibri"/>
        <family val="2"/>
        <charset val="238"/>
        <scheme val="minor"/>
      </rPr>
      <t xml:space="preserve">
b) dla grup taryfowych Gxx:
</t>
    </r>
    <r>
      <rPr>
        <b/>
        <sz val="8"/>
        <rFont val="Calibri"/>
        <family val="2"/>
        <charset val="238"/>
        <scheme val="minor"/>
      </rPr>
      <t>[zł/PPE/mc]</t>
    </r>
  </si>
  <si>
    <r>
      <t xml:space="preserve">Stawka opłaty przejściowej 
</t>
    </r>
    <r>
      <rPr>
        <sz val="8"/>
        <rFont val="Calibri"/>
        <family val="2"/>
        <charset val="238"/>
        <scheme val="minor"/>
      </rPr>
      <t xml:space="preserve">
a) dla grup taryfowych Cxx:
</t>
    </r>
    <r>
      <rPr>
        <b/>
        <sz val="8"/>
        <rFont val="Calibri"/>
        <family val="2"/>
        <charset val="238"/>
        <scheme val="minor"/>
      </rPr>
      <t>[zł/kW/mc]</t>
    </r>
    <r>
      <rPr>
        <sz val="8"/>
        <rFont val="Calibri"/>
        <family val="2"/>
        <charset val="238"/>
        <scheme val="minor"/>
      </rPr>
      <t xml:space="preserve">
b) dla grup taryfowych Gxx:
</t>
    </r>
    <r>
      <rPr>
        <b/>
        <sz val="8"/>
        <rFont val="Calibri"/>
        <family val="2"/>
        <charset val="238"/>
        <scheme val="minor"/>
      </rPr>
      <t>[zł/PPE/mc]</t>
    </r>
  </si>
  <si>
    <r>
      <t xml:space="preserve">Stawka opłaty mocowej
</t>
    </r>
    <r>
      <rPr>
        <sz val="8"/>
        <rFont val="Calibri"/>
        <family val="2"/>
        <charset val="238"/>
        <scheme val="minor"/>
      </rPr>
      <t xml:space="preserve">
a) dla grup taryfowych Cxx
</t>
    </r>
    <r>
      <rPr>
        <b/>
        <sz val="8"/>
        <rFont val="Calibri"/>
        <family val="2"/>
        <charset val="238"/>
        <scheme val="minor"/>
      </rPr>
      <t>[zł/kWh]</t>
    </r>
    <r>
      <rPr>
        <sz val="8"/>
        <rFont val="Calibri"/>
        <family val="2"/>
        <charset val="238"/>
        <scheme val="minor"/>
      </rPr>
      <t xml:space="preserve">
b) dla grup taryfowych Gxx
</t>
    </r>
    <r>
      <rPr>
        <b/>
        <sz val="8"/>
        <rFont val="Calibri"/>
        <family val="2"/>
        <charset val="238"/>
        <scheme val="minor"/>
      </rPr>
      <t>[zł/PPE/mc]</t>
    </r>
  </si>
  <si>
    <t>Opłata handlowa
[zł/PPE/mc]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</si>
</sst>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#,##0.00\ &quot;zł&quot;"/>
    <numFmt numFmtId="165" formatCode="0.0000"/>
    <numFmt numFmtId="166" formatCode="#,##0.00\ &quot;zł&quot;;\-#,##0.00\ &quot;zł&quot;;"/>
    <numFmt numFmtId="167" formatCode="0.00000"/>
  </numFmts>
  <fonts count="14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7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7"/>
      </patternFill>
    </fill>
    <fill>
      <patternFill patternType="solid">
        <fgColor rgb="FFFFFFCC"/>
        <bgColor indexed="3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34"/>
      </patternFill>
    </fill>
    <fill>
      <patternFill patternType="solid">
        <fgColor theme="9" tint="0.79998168889431442"/>
        <bgColor indexed="3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ill="0" applyBorder="0" applyAlignment="0" applyProtection="0"/>
  </cellStyleXfs>
  <cellXfs count="53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/>
    <xf numFmtId="3" fontId="0" fillId="0" borderId="0" xfId="0" applyNumberFormat="1" applyBorder="1"/>
    <xf numFmtId="0" fontId="3" fillId="0" borderId="0" xfId="0" applyFont="1" applyBorder="1"/>
    <xf numFmtId="3" fontId="0" fillId="0" borderId="0" xfId="0" applyNumberFormat="1"/>
    <xf numFmtId="1" fontId="0" fillId="0" borderId="0" xfId="0" applyNumberFormat="1"/>
    <xf numFmtId="2" fontId="0" fillId="0" borderId="0" xfId="0" applyNumberFormat="1" applyBorder="1"/>
    <xf numFmtId="164" fontId="7" fillId="5" borderId="1" xfId="1" applyNumberFormat="1" applyFont="1" applyFill="1" applyBorder="1" applyAlignment="1">
      <alignment horizontal="center" vertical="center"/>
    </xf>
    <xf numFmtId="164" fontId="0" fillId="0" borderId="0" xfId="0" applyNumberFormat="1"/>
    <xf numFmtId="0" fontId="7" fillId="4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vertical="center"/>
    </xf>
    <xf numFmtId="166" fontId="7" fillId="5" borderId="1" xfId="0" applyNumberFormat="1" applyFont="1" applyFill="1" applyBorder="1" applyAlignment="1">
      <alignment horizontal="center" vertical="center"/>
    </xf>
    <xf numFmtId="165" fontId="3" fillId="5" borderId="1" xfId="0" applyNumberFormat="1" applyFont="1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4" borderId="1" xfId="0" applyFont="1" applyFill="1" applyBorder="1" applyAlignment="1">
      <alignment horizontal="center"/>
    </xf>
    <xf numFmtId="167" fontId="3" fillId="5" borderId="1" xfId="0" applyNumberFormat="1" applyFont="1" applyFill="1" applyBorder="1" applyAlignment="1">
      <alignment horizontal="center" vertical="center"/>
    </xf>
    <xf numFmtId="164" fontId="7" fillId="5" borderId="1" xfId="1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165" fontId="3" fillId="7" borderId="1" xfId="0" applyNumberFormat="1" applyFont="1" applyFill="1" applyBorder="1" applyAlignment="1">
      <alignment horizontal="center" vertical="center"/>
    </xf>
    <xf numFmtId="165" fontId="3" fillId="6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164" fontId="7" fillId="5" borderId="1" xfId="1" applyNumberFormat="1" applyFont="1" applyFill="1" applyBorder="1" applyAlignment="1">
      <alignment horizontal="center" vertical="center"/>
    </xf>
    <xf numFmtId="2" fontId="3" fillId="5" borderId="0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164" fontId="7" fillId="0" borderId="1" xfId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3" fontId="3" fillId="0" borderId="5" xfId="0" applyNumberFormat="1" applyFont="1" applyBorder="1" applyAlignment="1">
      <alignment horizontal="justify" vertical="center" wrapText="1"/>
    </xf>
    <xf numFmtId="3" fontId="3" fillId="0" borderId="6" xfId="0" applyNumberFormat="1" applyFont="1" applyBorder="1" applyAlignment="1">
      <alignment horizontal="justify" vertical="center" wrapText="1"/>
    </xf>
    <xf numFmtId="3" fontId="3" fillId="0" borderId="7" xfId="0" applyNumberFormat="1" applyFont="1" applyBorder="1" applyAlignment="1">
      <alignment horizontal="justify" vertical="center" wrapText="1"/>
    </xf>
    <xf numFmtId="3" fontId="3" fillId="0" borderId="8" xfId="0" applyNumberFormat="1" applyFont="1" applyBorder="1" applyAlignment="1">
      <alignment horizontal="justify" vertical="center" wrapText="1"/>
    </xf>
    <xf numFmtId="3" fontId="3" fillId="0" borderId="0" xfId="0" applyNumberFormat="1" applyFont="1" applyBorder="1" applyAlignment="1">
      <alignment horizontal="justify" vertical="center" wrapText="1"/>
    </xf>
    <xf numFmtId="3" fontId="3" fillId="0" borderId="9" xfId="0" applyNumberFormat="1" applyFont="1" applyBorder="1" applyAlignment="1">
      <alignment horizontal="justify" vertical="center" wrapText="1"/>
    </xf>
    <xf numFmtId="165" fontId="7" fillId="8" borderId="2" xfId="0" applyNumberFormat="1" applyFont="1" applyFill="1" applyBorder="1" applyAlignment="1">
      <alignment horizontal="center" vertical="center"/>
    </xf>
    <xf numFmtId="165" fontId="7" fillId="8" borderId="4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65" fontId="7" fillId="3" borderId="2" xfId="0" applyNumberFormat="1" applyFont="1" applyFill="1" applyBorder="1" applyAlignment="1">
      <alignment horizontal="center" vertical="center"/>
    </xf>
    <xf numFmtId="165" fontId="7" fillId="3" borderId="3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/>
  </cellXfs>
  <cellStyles count="2">
    <cellStyle name="Normalny" xfId="0" builtinId="0"/>
    <cellStyle name="Walutowy" xfId="1" builtinId="4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39"/>
  <sheetViews>
    <sheetView tabSelected="1" topLeftCell="A4" zoomScale="85" zoomScaleNormal="85" workbookViewId="0">
      <selection activeCell="C20" sqref="C20"/>
    </sheetView>
  </sheetViews>
  <sheetFormatPr defaultColWidth="11.5546875" defaultRowHeight="13.2" x14ac:dyDescent="0.25"/>
  <cols>
    <col min="1" max="1" width="16.5546875" bestFit="1" customWidth="1"/>
    <col min="2" max="2" width="6.5546875" customWidth="1"/>
    <col min="3" max="3" width="8.109375" customWidth="1"/>
    <col min="4" max="4" width="8.33203125" customWidth="1"/>
    <col min="5" max="5" width="11.5546875" customWidth="1"/>
    <col min="6" max="6" width="9.6640625" customWidth="1"/>
    <col min="7" max="7" width="10.88671875" customWidth="1"/>
    <col min="8" max="8" width="9.88671875" customWidth="1"/>
    <col min="9" max="9" width="11" customWidth="1"/>
    <col min="10" max="10" width="8" customWidth="1"/>
    <col min="11" max="11" width="13.5546875" customWidth="1"/>
    <col min="12" max="14" width="10.6640625" customWidth="1"/>
    <col min="15" max="17" width="9.109375" customWidth="1"/>
    <col min="18" max="20" width="12.109375" customWidth="1"/>
    <col min="21" max="21" width="8.5546875" customWidth="1"/>
    <col min="22" max="22" width="14.44140625" customWidth="1"/>
    <col min="23" max="23" width="28" customWidth="1"/>
    <col min="24" max="24" width="0" hidden="1" customWidth="1"/>
    <col min="25" max="25" width="13.33203125" customWidth="1"/>
    <col min="26" max="26" width="14.21875" customWidth="1"/>
  </cols>
  <sheetData>
    <row r="1" spans="1:32" ht="41.85" customHeight="1" x14ac:dyDescent="0.35">
      <c r="A1" s="52" t="s">
        <v>24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"/>
      <c r="Z1" s="1"/>
      <c r="AA1" s="2"/>
      <c r="AB1" s="2"/>
      <c r="AC1" s="2"/>
      <c r="AD1" s="2"/>
      <c r="AE1" s="2"/>
      <c r="AF1" s="2"/>
    </row>
    <row r="2" spans="1:32" s="3" customFormat="1" ht="21.6" customHeight="1" x14ac:dyDescent="0.2">
      <c r="A2" s="30" t="s">
        <v>29</v>
      </c>
      <c r="B2" s="30" t="s">
        <v>0</v>
      </c>
      <c r="C2" s="30" t="s">
        <v>9</v>
      </c>
      <c r="D2" s="30" t="s">
        <v>18</v>
      </c>
      <c r="E2" s="30" t="s">
        <v>7</v>
      </c>
      <c r="F2" s="30" t="s">
        <v>12</v>
      </c>
      <c r="G2" s="30"/>
      <c r="H2" s="30"/>
      <c r="I2" s="33" t="s">
        <v>11</v>
      </c>
      <c r="J2" s="33"/>
      <c r="K2" s="33"/>
      <c r="L2" s="30" t="s">
        <v>21</v>
      </c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 t="s">
        <v>2</v>
      </c>
      <c r="Z2" s="33"/>
    </row>
    <row r="3" spans="1:32" s="3" customFormat="1" ht="47.25" customHeight="1" x14ac:dyDescent="0.2">
      <c r="A3" s="30"/>
      <c r="B3" s="30"/>
      <c r="C3" s="30"/>
      <c r="D3" s="30"/>
      <c r="E3" s="30"/>
      <c r="F3" s="30"/>
      <c r="G3" s="30"/>
      <c r="H3" s="30"/>
      <c r="I3" s="43" t="s">
        <v>13</v>
      </c>
      <c r="J3" s="30" t="s">
        <v>37</v>
      </c>
      <c r="K3" s="30" t="s">
        <v>10</v>
      </c>
      <c r="L3" s="30" t="s">
        <v>1</v>
      </c>
      <c r="M3" s="30"/>
      <c r="N3" s="30"/>
      <c r="O3" s="30" t="s">
        <v>14</v>
      </c>
      <c r="P3" s="30" t="s">
        <v>34</v>
      </c>
      <c r="Q3" s="30" t="s">
        <v>35</v>
      </c>
      <c r="R3" s="30" t="s">
        <v>33</v>
      </c>
      <c r="S3" s="30" t="s">
        <v>15</v>
      </c>
      <c r="T3" s="30" t="s">
        <v>16</v>
      </c>
      <c r="U3" s="43" t="s">
        <v>36</v>
      </c>
      <c r="V3" s="43" t="s">
        <v>19</v>
      </c>
      <c r="W3" s="30" t="s">
        <v>20</v>
      </c>
      <c r="X3" s="30"/>
      <c r="Y3" s="30" t="s">
        <v>17</v>
      </c>
      <c r="Z3" s="30" t="s">
        <v>32</v>
      </c>
    </row>
    <row r="4" spans="1:32" s="3" customFormat="1" ht="12.75" customHeight="1" x14ac:dyDescent="0.2">
      <c r="A4" s="30"/>
      <c r="B4" s="30"/>
      <c r="C4" s="30"/>
      <c r="D4" s="31"/>
      <c r="E4" s="31"/>
      <c r="F4" s="30" t="s">
        <v>26</v>
      </c>
      <c r="G4" s="30" t="s">
        <v>27</v>
      </c>
      <c r="H4" s="30" t="s">
        <v>28</v>
      </c>
      <c r="I4" s="44"/>
      <c r="J4" s="30"/>
      <c r="K4" s="30"/>
      <c r="L4" s="30" t="s">
        <v>26</v>
      </c>
      <c r="M4" s="30" t="s">
        <v>27</v>
      </c>
      <c r="N4" s="30" t="s">
        <v>28</v>
      </c>
      <c r="O4" s="30"/>
      <c r="P4" s="30"/>
      <c r="Q4" s="30"/>
      <c r="R4" s="30"/>
      <c r="S4" s="30"/>
      <c r="T4" s="30"/>
      <c r="U4" s="44"/>
      <c r="V4" s="44"/>
      <c r="W4" s="30"/>
      <c r="X4" s="30"/>
      <c r="Y4" s="30"/>
      <c r="Z4" s="30"/>
    </row>
    <row r="5" spans="1:32" s="3" customFormat="1" ht="10.199999999999999" x14ac:dyDescent="0.2">
      <c r="A5" s="30"/>
      <c r="B5" s="30"/>
      <c r="C5" s="30"/>
      <c r="D5" s="31"/>
      <c r="E5" s="31"/>
      <c r="F5" s="30"/>
      <c r="G5" s="30"/>
      <c r="H5" s="30"/>
      <c r="I5" s="44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44"/>
      <c r="V5" s="44"/>
      <c r="W5" s="30"/>
      <c r="X5" s="30"/>
      <c r="Y5" s="30"/>
      <c r="Z5" s="30"/>
    </row>
    <row r="6" spans="1:32" s="3" customFormat="1" ht="10.199999999999999" x14ac:dyDescent="0.2">
      <c r="A6" s="30"/>
      <c r="B6" s="30"/>
      <c r="C6" s="30"/>
      <c r="D6" s="31"/>
      <c r="E6" s="31"/>
      <c r="F6" s="31"/>
      <c r="G6" s="31"/>
      <c r="H6" s="31"/>
      <c r="I6" s="44"/>
      <c r="J6" s="31"/>
      <c r="K6" s="31"/>
      <c r="L6" s="31"/>
      <c r="M6" s="31"/>
      <c r="N6" s="31"/>
      <c r="O6" s="30"/>
      <c r="P6" s="30"/>
      <c r="Q6" s="30"/>
      <c r="R6" s="30"/>
      <c r="S6" s="30"/>
      <c r="T6" s="30"/>
      <c r="U6" s="44"/>
      <c r="V6" s="44"/>
      <c r="W6" s="30"/>
      <c r="X6" s="30"/>
      <c r="Y6" s="30"/>
      <c r="Z6" s="30"/>
    </row>
    <row r="7" spans="1:32" s="3" customFormat="1" ht="22.5" customHeight="1" x14ac:dyDescent="0.2">
      <c r="A7" s="30"/>
      <c r="B7" s="30"/>
      <c r="C7" s="30"/>
      <c r="D7" s="31"/>
      <c r="E7" s="31"/>
      <c r="F7" s="31"/>
      <c r="G7" s="31"/>
      <c r="H7" s="31"/>
      <c r="I7" s="44"/>
      <c r="J7" s="31"/>
      <c r="K7" s="31"/>
      <c r="L7" s="31"/>
      <c r="M7" s="31"/>
      <c r="N7" s="31"/>
      <c r="O7" s="30"/>
      <c r="P7" s="30"/>
      <c r="Q7" s="30"/>
      <c r="R7" s="30"/>
      <c r="S7" s="30"/>
      <c r="T7" s="30"/>
      <c r="U7" s="44"/>
      <c r="V7" s="44"/>
      <c r="W7" s="30"/>
      <c r="X7" s="30"/>
      <c r="Y7" s="30"/>
      <c r="Z7" s="30"/>
    </row>
    <row r="8" spans="1:32" ht="12.75" hidden="1" customHeight="1" x14ac:dyDescent="0.25">
      <c r="A8" s="30"/>
      <c r="B8" s="30"/>
      <c r="C8" s="30"/>
      <c r="D8" s="31"/>
      <c r="E8" s="31"/>
      <c r="F8" s="31"/>
      <c r="G8" s="31"/>
      <c r="H8" s="31"/>
      <c r="I8" s="44"/>
      <c r="J8" s="31"/>
      <c r="K8" s="31"/>
      <c r="L8" s="31"/>
      <c r="M8" s="31"/>
      <c r="N8" s="31"/>
      <c r="O8" s="30"/>
      <c r="P8" s="30"/>
      <c r="Q8" s="30"/>
      <c r="R8" s="30"/>
      <c r="S8" s="30"/>
      <c r="T8" s="30"/>
      <c r="U8" s="44"/>
      <c r="V8" s="44"/>
      <c r="W8" s="30"/>
      <c r="X8" s="30"/>
      <c r="Y8" s="30"/>
      <c r="Z8" s="30"/>
    </row>
    <row r="9" spans="1:32" ht="104.4" customHeight="1" x14ac:dyDescent="0.25">
      <c r="A9" s="30"/>
      <c r="B9" s="30"/>
      <c r="C9" s="30"/>
      <c r="D9" s="31"/>
      <c r="E9" s="31"/>
      <c r="F9" s="31"/>
      <c r="G9" s="31"/>
      <c r="H9" s="31"/>
      <c r="I9" s="45"/>
      <c r="J9" s="31"/>
      <c r="K9" s="31"/>
      <c r="L9" s="31"/>
      <c r="M9" s="31"/>
      <c r="N9" s="31"/>
      <c r="O9" s="30"/>
      <c r="P9" s="30"/>
      <c r="Q9" s="30"/>
      <c r="R9" s="30"/>
      <c r="S9" s="30"/>
      <c r="T9" s="30"/>
      <c r="U9" s="45"/>
      <c r="V9" s="45"/>
      <c r="W9" s="30"/>
      <c r="X9" s="30"/>
      <c r="Y9" s="30"/>
      <c r="Z9" s="30"/>
    </row>
    <row r="10" spans="1:32" ht="13.8" x14ac:dyDescent="0.3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11">
        <v>13</v>
      </c>
      <c r="N10" s="11">
        <v>14</v>
      </c>
      <c r="O10" s="11">
        <v>15</v>
      </c>
      <c r="P10" s="11">
        <v>16</v>
      </c>
      <c r="Q10" s="11">
        <v>17</v>
      </c>
      <c r="R10" s="11">
        <v>18</v>
      </c>
      <c r="S10" s="11">
        <v>19</v>
      </c>
      <c r="T10" s="17">
        <v>20</v>
      </c>
      <c r="U10" s="20">
        <v>21</v>
      </c>
      <c r="V10" s="20">
        <v>22</v>
      </c>
      <c r="W10" s="34">
        <v>23</v>
      </c>
      <c r="X10" s="34"/>
      <c r="Y10" s="11">
        <v>24</v>
      </c>
      <c r="Z10" s="11">
        <v>25</v>
      </c>
    </row>
    <row r="11" spans="1:32" ht="27.6" customHeight="1" x14ac:dyDescent="0.25">
      <c r="A11" s="12" t="s">
        <v>30</v>
      </c>
      <c r="B11" s="21" t="s">
        <v>6</v>
      </c>
      <c r="C11" s="21">
        <v>56</v>
      </c>
      <c r="D11" s="22">
        <v>385</v>
      </c>
      <c r="E11" s="22">
        <v>24</v>
      </c>
      <c r="F11" s="23">
        <v>464148</v>
      </c>
      <c r="G11" s="23"/>
      <c r="H11" s="23"/>
      <c r="I11" s="46"/>
      <c r="J11" s="12">
        <v>0</v>
      </c>
      <c r="K11" s="13">
        <f>ROUND((F11+G11+H11)*ROUND($I$11,4),2)</f>
        <v>0</v>
      </c>
      <c r="L11" s="24">
        <v>9.3299999999999994E-2</v>
      </c>
      <c r="M11" s="25"/>
      <c r="N11" s="24"/>
      <c r="O11" s="14">
        <v>1.0200000000000001E-2</v>
      </c>
      <c r="P11" s="15">
        <v>6.46</v>
      </c>
      <c r="Q11" s="15">
        <v>0.08</v>
      </c>
      <c r="R11" s="15">
        <v>2.25</v>
      </c>
      <c r="S11" s="14">
        <v>2.2000000000000001E-3</v>
      </c>
      <c r="T11" s="18">
        <v>0</v>
      </c>
      <c r="U11" s="18">
        <v>7.6200000000000004E-2</v>
      </c>
      <c r="V11" s="26">
        <f>IF(MID(B11,1,1)="G","nd.",ROUND(SUM(F11:H11)*IF(A11="Pozostałe obiekty",0.7,0.2),0))</f>
        <v>92830</v>
      </c>
      <c r="W11" s="32">
        <f>ROUND((L11+O11+S11+T11)*F11+(M11+O11+S11+T11)*G11+(N11+O11+S11+T11)*H11
+(P11+Q11)*D11*E11
+R11*C11*E11
+IF(MID(B11,1,1)="G",C11*E11*U11,V11*U11),2)</f>
        <v>119587.69</v>
      </c>
      <c r="X11" s="32"/>
      <c r="Y11" s="9">
        <f t="shared" ref="Y11:Y13" si="0">K11+W11</f>
        <v>119587.69</v>
      </c>
      <c r="Z11" s="9">
        <f>ROUND(Y11*1.23,2)</f>
        <v>147092.85999999999</v>
      </c>
    </row>
    <row r="12" spans="1:32" ht="27.6" customHeight="1" x14ac:dyDescent="0.25">
      <c r="A12" s="12" t="s">
        <v>30</v>
      </c>
      <c r="B12" s="21" t="s">
        <v>4</v>
      </c>
      <c r="C12" s="21">
        <v>1</v>
      </c>
      <c r="D12" s="22">
        <v>5</v>
      </c>
      <c r="E12" s="22">
        <v>24</v>
      </c>
      <c r="F12" s="23">
        <v>1382</v>
      </c>
      <c r="G12" s="23">
        <v>3932</v>
      </c>
      <c r="H12" s="23"/>
      <c r="I12" s="47"/>
      <c r="J12" s="12">
        <v>0</v>
      </c>
      <c r="K12" s="13">
        <f t="shared" ref="K12:K17" si="1">ROUND((F12+G12+H12)*ROUND($I$11,4),2)</f>
        <v>0</v>
      </c>
      <c r="L12" s="24">
        <v>0.20469999999999999</v>
      </c>
      <c r="M12" s="14">
        <v>0.1212</v>
      </c>
      <c r="N12" s="14"/>
      <c r="O12" s="14">
        <v>1.0200000000000001E-2</v>
      </c>
      <c r="P12" s="15">
        <v>4.0999999999999996</v>
      </c>
      <c r="Q12" s="15">
        <v>0.08</v>
      </c>
      <c r="R12" s="15">
        <v>2.25</v>
      </c>
      <c r="S12" s="14">
        <v>2.2000000000000001E-3</v>
      </c>
      <c r="T12" s="18">
        <v>0</v>
      </c>
      <c r="U12" s="18">
        <v>7.6200000000000004E-2</v>
      </c>
      <c r="V12" s="26">
        <f t="shared" ref="V12:V19" si="2">IF(MID(B12,1,1)="G","nd.",ROUND(SUM(F12:H12)*IF(A12="Pozostałe obiekty",0.7,0.2),0))</f>
        <v>1063</v>
      </c>
      <c r="W12" s="32">
        <f t="shared" ref="W12:W17" si="3">ROUND((L12+O12+S12+T12)*F12+(M12+O12+S12+T12)*G12+(N12+O12+S12+T12)*H12
+(P12+Q12)*D12*E12
+R12*C12*E12
+IF(MID(B12,1,1)="G",C12*E12*U12,V12*U12),2)</f>
        <v>1461.95</v>
      </c>
      <c r="X12" s="32"/>
      <c r="Y12" s="9">
        <f t="shared" si="0"/>
        <v>1461.95</v>
      </c>
      <c r="Z12" s="9">
        <f t="shared" ref="Z12:Z13" si="4">ROUND(Y12*1.23,2)</f>
        <v>1798.2</v>
      </c>
    </row>
    <row r="13" spans="1:32" ht="27.6" customHeight="1" x14ac:dyDescent="0.25">
      <c r="A13" s="12" t="s">
        <v>31</v>
      </c>
      <c r="B13" s="21" t="s">
        <v>3</v>
      </c>
      <c r="C13" s="21">
        <v>3</v>
      </c>
      <c r="D13" s="22">
        <v>34</v>
      </c>
      <c r="E13" s="22">
        <v>24</v>
      </c>
      <c r="F13" s="23">
        <v>30120</v>
      </c>
      <c r="G13" s="23"/>
      <c r="H13" s="23"/>
      <c r="I13" s="47"/>
      <c r="J13" s="12">
        <v>0</v>
      </c>
      <c r="K13" s="13">
        <f t="shared" si="1"/>
        <v>0</v>
      </c>
      <c r="L13" s="24">
        <v>0.16520000000000001</v>
      </c>
      <c r="M13" s="25"/>
      <c r="N13" s="24"/>
      <c r="O13" s="14">
        <v>1.0200000000000001E-2</v>
      </c>
      <c r="P13" s="15">
        <v>3.99</v>
      </c>
      <c r="Q13" s="15">
        <v>0.08</v>
      </c>
      <c r="R13" s="15">
        <v>4.5</v>
      </c>
      <c r="S13" s="14">
        <v>2.2000000000000001E-3</v>
      </c>
      <c r="T13" s="18">
        <v>0</v>
      </c>
      <c r="U13" s="18">
        <v>7.6200000000000004E-2</v>
      </c>
      <c r="V13" s="26">
        <f t="shared" si="2"/>
        <v>21084</v>
      </c>
      <c r="W13" s="32">
        <f>ROUND((L13+O13+S13+T13)*F13+(M13+O13+S13+T13)*G13+(N13+O13+S13+T13)*H13
+(P13+Q13)*D13*E13
+R13*C13*E13
+IF(MID(B13,1,1)="G",C13*E13*U13,V13*U13),2)</f>
        <v>10601.03</v>
      </c>
      <c r="X13" s="32"/>
      <c r="Y13" s="9">
        <f t="shared" si="0"/>
        <v>10601.03</v>
      </c>
      <c r="Z13" s="9">
        <f t="shared" si="4"/>
        <v>13039.27</v>
      </c>
    </row>
    <row r="14" spans="1:32" ht="27.6" customHeight="1" x14ac:dyDescent="0.25">
      <c r="A14" s="12" t="s">
        <v>31</v>
      </c>
      <c r="B14" s="21" t="s">
        <v>3</v>
      </c>
      <c r="C14" s="21">
        <v>14</v>
      </c>
      <c r="D14" s="22">
        <v>185</v>
      </c>
      <c r="E14" s="22">
        <v>24</v>
      </c>
      <c r="F14" s="23">
        <v>49792</v>
      </c>
      <c r="G14" s="23"/>
      <c r="H14" s="23"/>
      <c r="I14" s="47"/>
      <c r="J14" s="12">
        <v>0</v>
      </c>
      <c r="K14" s="13">
        <f t="shared" ref="K14" si="5">ROUND((F14+G14+H14)*ROUND($I$11,4),2)</f>
        <v>0</v>
      </c>
      <c r="L14" s="24">
        <v>0.16520000000000001</v>
      </c>
      <c r="M14" s="25"/>
      <c r="N14" s="24"/>
      <c r="O14" s="14">
        <v>1.0200000000000001E-2</v>
      </c>
      <c r="P14" s="15">
        <v>3.99</v>
      </c>
      <c r="Q14" s="15">
        <v>0.08</v>
      </c>
      <c r="R14" s="15">
        <v>2.25</v>
      </c>
      <c r="S14" s="14">
        <v>2.2000000000000001E-3</v>
      </c>
      <c r="T14" s="18">
        <v>0</v>
      </c>
      <c r="U14" s="18">
        <v>7.6200000000000004E-2</v>
      </c>
      <c r="V14" s="26">
        <f t="shared" si="2"/>
        <v>34854</v>
      </c>
      <c r="W14" s="32">
        <f t="shared" ref="W14" si="6">ROUND((L14+O14+S14+T14)*F14+(M14+O14+S14+T14)*G14+(N14+O14+S14+T14)*H14
+(P14+Q14)*D14*E14
+R14*C14*E14
+IF(MID(B14,1,1)="G",C14*E14*U14,V14*U14),2)</f>
        <v>30325.73</v>
      </c>
      <c r="X14" s="32"/>
      <c r="Y14" s="28">
        <f t="shared" ref="Y14" si="7">K14+W14</f>
        <v>30325.73</v>
      </c>
      <c r="Z14" s="28">
        <f t="shared" ref="Z14" si="8">ROUND(Y14*1.23,2)</f>
        <v>37300.65</v>
      </c>
    </row>
    <row r="15" spans="1:32" ht="27.6" customHeight="1" x14ac:dyDescent="0.25">
      <c r="A15" s="12" t="s">
        <v>31</v>
      </c>
      <c r="B15" s="21" t="s">
        <v>4</v>
      </c>
      <c r="C15" s="21">
        <v>2</v>
      </c>
      <c r="D15" s="22">
        <v>67</v>
      </c>
      <c r="E15" s="22">
        <v>24</v>
      </c>
      <c r="F15" s="23">
        <v>112426</v>
      </c>
      <c r="G15" s="23">
        <v>308090</v>
      </c>
      <c r="H15" s="23"/>
      <c r="I15" s="47"/>
      <c r="J15" s="12">
        <v>0</v>
      </c>
      <c r="K15" s="13">
        <f t="shared" si="1"/>
        <v>0</v>
      </c>
      <c r="L15" s="24">
        <v>0.20469999999999999</v>
      </c>
      <c r="M15" s="25">
        <v>0.1212</v>
      </c>
      <c r="N15" s="24"/>
      <c r="O15" s="14">
        <v>1.0200000000000001E-2</v>
      </c>
      <c r="P15" s="15">
        <v>4.0999999999999996</v>
      </c>
      <c r="Q15" s="15">
        <v>0.08</v>
      </c>
      <c r="R15" s="15">
        <v>4.5</v>
      </c>
      <c r="S15" s="14">
        <v>2.2000000000000001E-3</v>
      </c>
      <c r="T15" s="18">
        <v>0</v>
      </c>
      <c r="U15" s="18">
        <v>7.6200000000000004E-2</v>
      </c>
      <c r="V15" s="26">
        <f t="shared" si="2"/>
        <v>294361</v>
      </c>
      <c r="W15" s="32">
        <f t="shared" si="3"/>
        <v>94936.26</v>
      </c>
      <c r="X15" s="32"/>
      <c r="Y15" s="9">
        <f t="shared" ref="Y15:Y18" si="9">K15+W15</f>
        <v>94936.26</v>
      </c>
      <c r="Z15" s="9">
        <f t="shared" ref="Z15:Z18" si="10">ROUND(Y15*1.23,2)</f>
        <v>116771.6</v>
      </c>
    </row>
    <row r="16" spans="1:32" ht="27.6" customHeight="1" x14ac:dyDescent="0.25">
      <c r="A16" s="12" t="s">
        <v>31</v>
      </c>
      <c r="B16" s="21" t="s">
        <v>4</v>
      </c>
      <c r="C16" s="21">
        <v>28</v>
      </c>
      <c r="D16" s="22">
        <v>403</v>
      </c>
      <c r="E16" s="22">
        <v>24</v>
      </c>
      <c r="F16" s="23">
        <v>52304</v>
      </c>
      <c r="G16" s="23">
        <v>167218</v>
      </c>
      <c r="H16" s="23"/>
      <c r="I16" s="47"/>
      <c r="J16" s="12">
        <v>0</v>
      </c>
      <c r="K16" s="13">
        <f t="shared" ref="K16" si="11">ROUND((F16+G16+H16)*ROUND($I$11,4),2)</f>
        <v>0</v>
      </c>
      <c r="L16" s="24">
        <v>0.20469999999999999</v>
      </c>
      <c r="M16" s="25">
        <v>0.1212</v>
      </c>
      <c r="N16" s="24"/>
      <c r="O16" s="14">
        <v>1.0200000000000001E-2</v>
      </c>
      <c r="P16" s="15">
        <v>4.0999999999999996</v>
      </c>
      <c r="Q16" s="15">
        <v>0.08</v>
      </c>
      <c r="R16" s="15">
        <v>2.25</v>
      </c>
      <c r="S16" s="14">
        <v>2.2000000000000001E-3</v>
      </c>
      <c r="T16" s="18">
        <v>0</v>
      </c>
      <c r="U16" s="18">
        <v>7.6200000000000004E-2</v>
      </c>
      <c r="V16" s="26">
        <f t="shared" si="2"/>
        <v>153665</v>
      </c>
      <c r="W16" s="32">
        <f t="shared" ref="W16" si="12">ROUND((L16+O16+S16+T16)*F16+(M16+O16+S16+T16)*G16+(N16+O16+S16+T16)*H16
+(P16+Q16)*D16*E16
+R16*C16*E16
+IF(MID(B16,1,1)="G",C16*E16*U16,V16*U16),2)</f>
        <v>87345.76</v>
      </c>
      <c r="X16" s="32"/>
      <c r="Y16" s="28">
        <f t="shared" ref="Y16" si="13">K16+W16</f>
        <v>87345.76</v>
      </c>
      <c r="Z16" s="28">
        <f t="shared" ref="Z16" si="14">ROUND(Y16*1.23,2)</f>
        <v>107435.28</v>
      </c>
    </row>
    <row r="17" spans="1:26" ht="27.6" customHeight="1" x14ac:dyDescent="0.25">
      <c r="A17" s="12" t="s">
        <v>31</v>
      </c>
      <c r="B17" s="21" t="s">
        <v>25</v>
      </c>
      <c r="C17" s="21">
        <v>5</v>
      </c>
      <c r="D17" s="22">
        <v>304</v>
      </c>
      <c r="E17" s="22">
        <v>24</v>
      </c>
      <c r="F17" s="23">
        <v>195978</v>
      </c>
      <c r="G17" s="23">
        <v>117586</v>
      </c>
      <c r="H17" s="23">
        <v>470344</v>
      </c>
      <c r="I17" s="48"/>
      <c r="J17" s="12">
        <v>0</v>
      </c>
      <c r="K17" s="13">
        <f t="shared" si="1"/>
        <v>0</v>
      </c>
      <c r="L17" s="14">
        <v>0.15040000000000001</v>
      </c>
      <c r="M17" s="25">
        <v>0.21299999999999999</v>
      </c>
      <c r="N17" s="24">
        <v>5.0799999999999998E-2</v>
      </c>
      <c r="O17" s="14">
        <v>1.0200000000000001E-2</v>
      </c>
      <c r="P17" s="15">
        <v>16.75</v>
      </c>
      <c r="Q17" s="15">
        <v>0.08</v>
      </c>
      <c r="R17" s="15">
        <v>9.5</v>
      </c>
      <c r="S17" s="14">
        <v>2.2000000000000001E-3</v>
      </c>
      <c r="T17" s="18">
        <v>0</v>
      </c>
      <c r="U17" s="18">
        <v>7.6200000000000004E-2</v>
      </c>
      <c r="V17" s="26">
        <f t="shared" si="2"/>
        <v>548736</v>
      </c>
      <c r="W17" s="32">
        <f t="shared" si="3"/>
        <v>253880.21</v>
      </c>
      <c r="X17" s="32"/>
      <c r="Y17" s="19">
        <f t="shared" si="9"/>
        <v>253880.21</v>
      </c>
      <c r="Z17" s="19">
        <f t="shared" si="10"/>
        <v>312272.65999999997</v>
      </c>
    </row>
    <row r="18" spans="1:26" ht="27.6" customHeight="1" x14ac:dyDescent="0.25">
      <c r="A18" s="12" t="s">
        <v>31</v>
      </c>
      <c r="B18" s="21" t="s">
        <v>5</v>
      </c>
      <c r="C18" s="21">
        <v>10</v>
      </c>
      <c r="D18" s="22">
        <v>10</v>
      </c>
      <c r="E18" s="22">
        <v>24</v>
      </c>
      <c r="F18" s="23">
        <v>5196</v>
      </c>
      <c r="G18" s="23"/>
      <c r="H18" s="23"/>
      <c r="I18" s="41"/>
      <c r="J18" s="12">
        <v>0</v>
      </c>
      <c r="K18" s="13">
        <f>ROUND((F18+G18+H18)*ROUND($I$18,4),2)</f>
        <v>0</v>
      </c>
      <c r="L18" s="24">
        <v>0.21079999999999999</v>
      </c>
      <c r="M18" s="25"/>
      <c r="N18" s="24"/>
      <c r="O18" s="14">
        <v>1.0200000000000001E-2</v>
      </c>
      <c r="P18" s="15">
        <v>3.14</v>
      </c>
      <c r="Q18" s="15">
        <v>0.02</v>
      </c>
      <c r="R18" s="15">
        <v>2.25</v>
      </c>
      <c r="S18" s="14">
        <v>2.2000000000000001E-3</v>
      </c>
      <c r="T18" s="18">
        <v>0</v>
      </c>
      <c r="U18" s="18">
        <v>1.87</v>
      </c>
      <c r="V18" s="26" t="str">
        <f t="shared" ref="V18" si="15">IF(MID(B18,1,1)="G","nd.",ROUND(SUM(F18:H18)*IF(A18="Pozostałe obiekty",0.7,0.2),0))</f>
        <v>nd.</v>
      </c>
      <c r="W18" s="32">
        <f>ROUND((L18+O18+S18+T18)*F18+(M18+O18+S18+T18)*G18+(N18+O18+S18+T18)*H18
+(P18+Q18)*D18*E18
+R18*C18*E18
+IF(MID(B18,1,1)="G",C18*E18*U18,V18*U18),2)</f>
        <v>2906.95</v>
      </c>
      <c r="X18" s="32"/>
      <c r="Y18" s="28">
        <f t="shared" si="9"/>
        <v>2906.95</v>
      </c>
      <c r="Z18" s="28">
        <f t="shared" si="10"/>
        <v>3575.55</v>
      </c>
    </row>
    <row r="19" spans="1:26" ht="27.6" customHeight="1" x14ac:dyDescent="0.25">
      <c r="A19" s="12" t="s">
        <v>31</v>
      </c>
      <c r="B19" s="21" t="s">
        <v>5</v>
      </c>
      <c r="C19" s="21">
        <v>1</v>
      </c>
      <c r="D19" s="22">
        <v>1</v>
      </c>
      <c r="E19" s="22">
        <v>24</v>
      </c>
      <c r="F19" s="23">
        <v>2436</v>
      </c>
      <c r="G19" s="23"/>
      <c r="H19" s="23"/>
      <c r="I19" s="42"/>
      <c r="J19" s="12">
        <v>0</v>
      </c>
      <c r="K19" s="13">
        <f>ROUND((F19+G19+H19)*ROUND($I$18,4),2)</f>
        <v>0</v>
      </c>
      <c r="L19" s="24">
        <v>0.21079999999999999</v>
      </c>
      <c r="M19" s="25"/>
      <c r="N19" s="24"/>
      <c r="O19" s="14">
        <v>1.0200000000000001E-2</v>
      </c>
      <c r="P19" s="15">
        <v>6.08</v>
      </c>
      <c r="Q19" s="15">
        <v>0.33</v>
      </c>
      <c r="R19" s="15">
        <v>2.25</v>
      </c>
      <c r="S19" s="14">
        <v>2.2000000000000001E-3</v>
      </c>
      <c r="T19" s="18">
        <v>0</v>
      </c>
      <c r="U19" s="18">
        <v>7.47</v>
      </c>
      <c r="V19" s="26" t="str">
        <f t="shared" si="2"/>
        <v>nd.</v>
      </c>
      <c r="W19" s="32">
        <f>ROUND((L19+O19+S19+T19)*F19+(M19+O19+S19+T19)*G19+(N19+O19+S19+T19)*H19
+(P19+Q19)*D19*E19
+R19*C19*E19
+IF(MID(B19,1,1)="G",C19*E19*U19,V19*U19),2)</f>
        <v>930.84</v>
      </c>
      <c r="X19" s="32"/>
      <c r="Y19" s="19">
        <f t="shared" ref="Y19" si="16">K19+W19</f>
        <v>930.84</v>
      </c>
      <c r="Z19" s="19">
        <f t="shared" ref="Z19" si="17">ROUND(Y19*1.23,2)</f>
        <v>1144.93</v>
      </c>
    </row>
    <row r="20" spans="1:26" ht="21.7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12" t="s">
        <v>8</v>
      </c>
      <c r="X20" s="12"/>
      <c r="Y20" s="9">
        <f>SUM(Y11:Y19)</f>
        <v>601976.41999999993</v>
      </c>
      <c r="Z20" s="9">
        <f>SUM(Z11:Z19)</f>
        <v>740431.00000000012</v>
      </c>
    </row>
    <row r="21" spans="1:26" ht="13.8" customHeight="1" x14ac:dyDescent="0.25">
      <c r="A21" s="35" t="s">
        <v>23</v>
      </c>
      <c r="B21" s="36"/>
      <c r="C21" s="36"/>
      <c r="D21" s="36"/>
      <c r="E21" s="36"/>
      <c r="F21" s="36"/>
      <c r="G21" s="36"/>
      <c r="H21" s="36"/>
      <c r="I21" s="36"/>
      <c r="J21" s="36"/>
      <c r="K21" s="37"/>
      <c r="P21" s="29"/>
    </row>
    <row r="22" spans="1:26" ht="13.2" customHeight="1" x14ac:dyDescent="0.25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40"/>
    </row>
    <row r="23" spans="1:26" ht="13.2" customHeight="1" x14ac:dyDescent="0.25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40"/>
      <c r="S23" s="16"/>
      <c r="T23" s="16"/>
      <c r="U23" s="16"/>
    </row>
    <row r="24" spans="1:26" ht="13.2" customHeight="1" x14ac:dyDescent="0.25">
      <c r="A24" s="49" t="s">
        <v>22</v>
      </c>
      <c r="B24" s="50"/>
      <c r="C24" s="50"/>
      <c r="D24" s="50"/>
      <c r="E24" s="50"/>
      <c r="F24" s="50"/>
      <c r="G24" s="50"/>
      <c r="H24" s="50"/>
      <c r="I24" s="50"/>
      <c r="J24" s="50"/>
      <c r="K24" s="51"/>
      <c r="S24" s="16"/>
      <c r="T24" s="16"/>
      <c r="U24" s="16"/>
    </row>
    <row r="25" spans="1:26" ht="13.2" customHeight="1" x14ac:dyDescent="0.2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</row>
    <row r="26" spans="1:26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</row>
    <row r="27" spans="1:26" x14ac:dyDescent="0.25">
      <c r="A27" s="4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26" x14ac:dyDescent="0.25">
      <c r="A28" s="4"/>
      <c r="B28" s="2"/>
      <c r="C28" s="2"/>
      <c r="D28" s="8"/>
      <c r="E28" s="8"/>
      <c r="F28" s="2"/>
      <c r="G28" s="2"/>
      <c r="H28" s="2"/>
      <c r="I28" s="2"/>
      <c r="J28" s="2"/>
      <c r="K28" s="2"/>
    </row>
    <row r="29" spans="1:26" x14ac:dyDescent="0.25">
      <c r="A29" s="4"/>
      <c r="B29" s="2"/>
      <c r="C29" s="2"/>
      <c r="D29" s="8"/>
      <c r="E29" s="8"/>
      <c r="F29" s="2"/>
      <c r="G29" s="2"/>
      <c r="H29" s="2"/>
      <c r="I29" s="2"/>
      <c r="J29" s="2"/>
      <c r="K29" s="2"/>
    </row>
    <row r="30" spans="1:26" x14ac:dyDescent="0.25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26" x14ac:dyDescent="0.25">
      <c r="I31" s="7"/>
    </row>
    <row r="32" spans="1:26" x14ac:dyDescent="0.25">
      <c r="G32" s="6"/>
      <c r="I32" s="7"/>
    </row>
    <row r="39" spans="30:30" x14ac:dyDescent="0.25">
      <c r="AD39" s="10"/>
    </row>
  </sheetData>
  <sheetProtection algorithmName="SHA-512" hashValue="6Y7n5Ho7ZiFhQIL0TySgYf0UYoQMggbIYfDx/s8Lq+ckRWFOjduLiN8hcD+yjEemmu7O304J+YG+vF7Yj8/04Q==" saltValue="fw4YmYdvGW6jJ5lnzdNEtw==" spinCount="100000" sheet="1" objects="1" scenarios="1"/>
  <protectedRanges>
    <protectedRange sqref="I11:I19" name="Rozstęp1"/>
  </protectedRanges>
  <autoFilter ref="A10:Y21" xr:uid="{00000000-0009-0000-0000-000000000000}">
    <filterColumn colId="22" showButton="0"/>
  </autoFilter>
  <mergeCells count="45">
    <mergeCell ref="A24:K24"/>
    <mergeCell ref="A1:X1"/>
    <mergeCell ref="A2:A9"/>
    <mergeCell ref="B2:B9"/>
    <mergeCell ref="C2:C9"/>
    <mergeCell ref="D2:D9"/>
    <mergeCell ref="F2:H3"/>
    <mergeCell ref="I2:K2"/>
    <mergeCell ref="L2:X2"/>
    <mergeCell ref="E2:E9"/>
    <mergeCell ref="Q3:Q9"/>
    <mergeCell ref="F4:F9"/>
    <mergeCell ref="G4:G9"/>
    <mergeCell ref="H4:H9"/>
    <mergeCell ref="L4:L9"/>
    <mergeCell ref="W14:X14"/>
    <mergeCell ref="K3:K9"/>
    <mergeCell ref="L3:N3"/>
    <mergeCell ref="N4:N9"/>
    <mergeCell ref="A21:K23"/>
    <mergeCell ref="W16:X16"/>
    <mergeCell ref="W18:X18"/>
    <mergeCell ref="I18:I19"/>
    <mergeCell ref="U3:U9"/>
    <mergeCell ref="V3:V9"/>
    <mergeCell ref="W12:X12"/>
    <mergeCell ref="J3:J9"/>
    <mergeCell ref="I3:I9"/>
    <mergeCell ref="W19:X19"/>
    <mergeCell ref="I11:I17"/>
    <mergeCell ref="R3:R9"/>
    <mergeCell ref="Z3:Z9"/>
    <mergeCell ref="Y2:Z2"/>
    <mergeCell ref="S3:S9"/>
    <mergeCell ref="W10:X10"/>
    <mergeCell ref="W11:X11"/>
    <mergeCell ref="Y3:Y9"/>
    <mergeCell ref="W3:X9"/>
    <mergeCell ref="M4:M9"/>
    <mergeCell ref="O3:O9"/>
    <mergeCell ref="P3:P9"/>
    <mergeCell ref="W17:X17"/>
    <mergeCell ref="W15:X15"/>
    <mergeCell ref="T3:T9"/>
    <mergeCell ref="W13:X13"/>
  </mergeCells>
  <phoneticPr fontId="2" type="noConversion"/>
  <conditionalFormatting sqref="Y20:Z20 Y11:Z13 Y15:Z15">
    <cfRule type="expression" dxfId="4" priority="6">
      <formula>$I$11=0</formula>
    </cfRule>
  </conditionalFormatting>
  <conditionalFormatting sqref="Y18:Z19">
    <cfRule type="expression" dxfId="3" priority="4">
      <formula>$I$11=0</formula>
    </cfRule>
  </conditionalFormatting>
  <conditionalFormatting sqref="Y17:Z17">
    <cfRule type="expression" dxfId="2" priority="3">
      <formula>$I$11=0</formula>
    </cfRule>
  </conditionalFormatting>
  <conditionalFormatting sqref="Y14:Z14">
    <cfRule type="expression" dxfId="1" priority="2">
      <formula>$I$11=0</formula>
    </cfRule>
  </conditionalFormatting>
  <conditionalFormatting sqref="Y16:Z16">
    <cfRule type="expression" dxfId="0" priority="1">
      <formula>$I$11=0</formula>
    </cfRule>
  </conditionalFormatting>
  <pageMargins left="0.47244094488188981" right="3.937007874015748E-2" top="0.35433070866141736" bottom="0.55118110236220474" header="0.11811023622047245" footer="0.27559055118110237"/>
  <pageSetup paperSize="9" scale="49" orientation="landscape" useFirstPageNumber="1" horizontalDpi="300" verticalDpi="300" r:id="rId1"/>
  <headerFooter alignWithMargins="0">
    <oddFooter>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newpower</dc:creator>
  <cp:lastModifiedBy>User4</cp:lastModifiedBy>
  <cp:lastPrinted>2021-09-09T11:26:15Z</cp:lastPrinted>
  <dcterms:created xsi:type="dcterms:W3CDTF">2013-10-28T09:32:54Z</dcterms:created>
  <dcterms:modified xsi:type="dcterms:W3CDTF">2021-09-09T11:26:23Z</dcterms:modified>
</cp:coreProperties>
</file>